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7 03 2130 р Левобережье 7 домов + Советская, 52\Лот №3 Лахтинское шоссе 21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</definedNames>
  <calcPr calcId="152511"/>
</workbook>
</file>

<file path=xl/calcChain.xml><?xml version="1.0" encoding="utf-8"?>
<calcChain xmlns="http://schemas.openxmlformats.org/spreadsheetml/2006/main">
  <c r="D34" i="3" l="1"/>
  <c r="F38" i="3" l="1"/>
  <c r="D36" i="3"/>
  <c r="D35" i="3"/>
  <c r="C36" i="3"/>
  <c r="C28" i="3"/>
  <c r="C23" i="3"/>
  <c r="C14" i="3"/>
  <c r="C9" i="3"/>
  <c r="D33" i="3" l="1"/>
  <c r="D32" i="3"/>
  <c r="D31" i="3"/>
  <c r="D30" i="3"/>
  <c r="D29" i="3"/>
  <c r="D27" i="3"/>
  <c r="D26" i="3"/>
  <c r="D25" i="3"/>
  <c r="D22" i="3"/>
  <c r="D21" i="3"/>
  <c r="D20" i="3"/>
  <c r="D19" i="3"/>
  <c r="D17" i="3"/>
  <c r="D16" i="3"/>
  <c r="D15" i="3"/>
  <c r="D13" i="3"/>
  <c r="D12" i="3"/>
  <c r="D11" i="3"/>
  <c r="D10" i="3"/>
  <c r="D23" i="3" l="1"/>
  <c r="D28" i="3" l="1"/>
  <c r="D14" i="3"/>
  <c r="D9" i="3"/>
  <c r="D37" i="3" l="1"/>
  <c r="E37" i="3" s="1"/>
  <c r="F37" i="3" s="1"/>
  <c r="D39" i="3" l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<sst xmlns="http://schemas.openxmlformats.org/spreadsheetml/2006/main" count="65" uniqueCount="59">
  <si>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</si>
  <si>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</si>
  <si>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</si>
  <si>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</si>
  <si>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</si>
  <si>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</si>
  <si>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</si>
  <si>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</si>
  <si>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</si>
  <si>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</si>
  <si>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</si>
  <si>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</si>
  <si>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</si>
  <si>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</si>
  <si>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</si>
  <si>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</si>
  <si>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</si>
  <si>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2 раз(а) в месяц</t>
  </si>
  <si>
    <t>постоянно</t>
  </si>
  <si>
    <t>2 раз(а) в год</t>
  </si>
  <si>
    <t>VI. ВДГО</t>
  </si>
  <si>
    <t>1. Подметание  полов во всех помещениях общего пользования</t>
  </si>
  <si>
    <t>1 раз(а) в неделю</t>
  </si>
  <si>
    <t>2. Влажная уборка полов во всех помещениях общего пользования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</si>
  <si>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</si>
  <si>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</si>
  <si>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3. Подметание земельного участка в летний период</t>
  </si>
  <si>
    <t>3 раз(а) в неделю</t>
  </si>
  <si>
    <t>4. Уборка мусора с газона, очистка урн</t>
  </si>
  <si>
    <t xml:space="preserve">5. Уборка мусора на контейнерных площадках </t>
  </si>
  <si>
    <t>6. Очистка кровли от снега, сбивание сосулек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</si>
  <si>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</si>
  <si>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</si>
  <si>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8. Очистка придомовой территории механизированным способом от снега</t>
  </si>
  <si>
    <t>9. Сдвижка и подметание снега при снегопаде, очистка территории</t>
  </si>
  <si>
    <t>10. Вывоз твердых бытовых отходов, КГО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</si>
  <si>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</si>
  <si>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</si>
  <si>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</si>
  <si>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</si>
  <si>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</si>
  <si>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</si>
  <si>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</si>
  <si>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системе канализации, ремонт трубопровода, осмотр и проверка изоляции электропроводки, замена выключателей, ламп. 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</si>
  <si>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</si>
  <si>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</si>
  <si>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</si>
  <si>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</si>
  <si>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17. Дератизация, дезинсекция</t>
  </si>
  <si>
    <t xml:space="preserve">22. Обслуживание общедомовых приборов </t>
  </si>
  <si>
    <t>ежемесячно</t>
  </si>
  <si>
    <t>VII.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</si>
  <si>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</si>
  <si>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VI. Проведение технической инвентаризации</t>
  </si>
  <si>
    <t>ЛАХТИНСКОЕ шос.</t>
  </si>
  <si>
    <t>Проведение технической инвентаризации,                                                     В тарифе распределяется на площадь жилых помещений в МКД</t>
  </si>
  <si>
    <t>Лот № 3</t>
  </si>
  <si>
    <t xml:space="preserve">Перечень обязательных работ, услуг,                                                              </t>
  </si>
  <si>
    <t xml:space="preserve">5 этажные жилые дома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</si>
</sst>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8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Alignment="1"/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9" fontId="13" fillId="2" borderId="2" xfId="2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1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left" vertical="top"/>
    </xf>
    <xf numFmtId="2" fontId="3" fillId="0" borderId="0" xfId="0" applyNumberFormat="1" applyFont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4" fontId="16" fillId="0" borderId="0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 wrapText="1"/>
    </xf>
    <xf numFmtId="4" fontId="4" fillId="3" borderId="2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4" fontId="8" fillId="3" borderId="2" xfId="0" applyNumberFormat="1" applyFont="1" applyFill="1" applyBorder="1" applyAlignment="1">
      <alignment horizontal="left" vertical="top"/>
    </xf>
    <xf numFmtId="0" fontId="11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0" fillId="2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/>
    <xf numFmtId="4" fontId="16" fillId="0" borderId="0" xfId="0" applyNumberFormat="1" applyFont="1" applyAlignment="1">
      <alignment horizontal="center" vertical="center"/>
    </xf>
    <xf numFmtId="3" fontId="16" fillId="0" borderId="0" xfId="0" applyNumberFormat="1" applyFont="1" applyAlignment="1"/>
    <xf numFmtId="4" fontId="16" fillId="0" borderId="0" xfId="0" applyNumberFormat="1" applyFont="1" applyBorder="1" applyAlignment="1"/>
    <xf numFmtId="0" fontId="16" fillId="0" borderId="0" xfId="0" applyFont="1" applyBorder="1" applyAlignment="1"/>
    <xf numFmtId="4" fontId="16" fillId="2" borderId="0" xfId="0" applyNumberFormat="1" applyFont="1" applyFill="1" applyAlignment="1">
      <alignment horizontal="right"/>
    </xf>
    <xf numFmtId="4" fontId="18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/>
    </xf>
    <xf numFmtId="4" fontId="16" fillId="0" borderId="0" xfId="0" applyNumberFormat="1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4" fontId="19" fillId="2" borderId="0" xfId="0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47"/>
  <sheetViews>
    <sheetView tabSelected="1" view="pageBreakPreview" topLeftCell="A34" zoomScale="86" zoomScaleNormal="100" zoomScaleSheetLayoutView="86" workbookViewId="0">
      <selection activeCell="E35" sqref="E35:G39"/>
    </sheetView>
  </sheetViews>
  <sheetFormatPr defaultRowHeight="12.75" x14ac:dyDescent="0.2"/>
  <cols>
    <col min="1" max="1" width="55.5703125" style="6" customWidth="1"/>
    <col min="2" max="2" width="29.85546875" style="12" customWidth="1"/>
    <col min="3" max="3" width="26.42578125" style="7" customWidth="1"/>
    <col min="4" max="4" width="18.28515625" style="7" customWidth="1"/>
    <col min="5" max="5" width="9.28515625" style="7" customWidth="1"/>
    <col min="6" max="6" width="14.140625" style="7" customWidth="1"/>
    <col min="7" max="63" width="9.28515625" style="7" customWidth="1"/>
    <col min="64" max="64" width="60.7109375" style="22" customWidth="1"/>
    <col min="65" max="65" width="33.85546875" style="12" customWidth="1"/>
    <col min="66" max="66" width="23.5703125" style="12" customWidth="1"/>
    <col min="67" max="67" width="9.28515625" style="7" customWidth="1"/>
    <col min="68" max="68" width="13.42578125" style="7" customWidth="1"/>
    <col min="69" max="69" width="13" style="7" customWidth="1"/>
    <col min="70" max="70" width="16" style="7" customWidth="1"/>
    <col min="71" max="71" width="54" style="7" customWidth="1"/>
    <col min="72" max="72" width="30.42578125" style="7" customWidth="1"/>
    <col min="73" max="73" width="27.140625" style="12" customWidth="1"/>
    <col min="74" max="78" width="17.28515625" style="12" customWidth="1"/>
    <col min="79" max="79" width="48.5703125" style="12" customWidth="1"/>
    <col min="80" max="80" width="26.85546875" style="12" customWidth="1"/>
    <col min="81" max="81" width="17.28515625" style="12" customWidth="1"/>
    <col min="82" max="117" width="9.28515625" style="7" customWidth="1"/>
    <col min="118" max="118" width="74.7109375" style="7" customWidth="1"/>
    <col min="119" max="119" width="24.5703125" style="7" customWidth="1"/>
    <col min="120" max="120" width="25.140625" style="7" customWidth="1"/>
    <col min="121" max="121" width="9.28515625" style="7" customWidth="1"/>
    <col min="122" max="122" width="12.7109375" style="7" customWidth="1"/>
    <col min="123" max="124" width="9.28515625" style="7" customWidth="1"/>
    <col min="125" max="125" width="47" style="7" customWidth="1"/>
    <col min="126" max="126" width="14.7109375" style="7" customWidth="1"/>
    <col min="127" max="127" width="17.5703125" style="7" customWidth="1"/>
    <col min="128" max="129" width="10.5703125" style="7" customWidth="1"/>
    <col min="130" max="130" width="11.85546875" style="12" customWidth="1"/>
    <col min="131" max="131" width="50" style="7" customWidth="1"/>
    <col min="132" max="132" width="21.7109375" style="7" customWidth="1"/>
    <col min="133" max="133" width="25.85546875" style="7" customWidth="1"/>
    <col min="134" max="135" width="14.5703125" style="7" customWidth="1"/>
    <col min="136" max="136" width="13.5703125" customWidth="1"/>
    <col min="137" max="137" width="26.28515625" customWidth="1"/>
    <col min="138" max="139" width="18.28515625" style="7" customWidth="1"/>
    <col min="140" max="141" width="13.5703125" customWidth="1"/>
    <col min="142" max="142" width="13.140625" style="51" customWidth="1"/>
  </cols>
  <sheetData>
    <row r="1" spans="1:142" s="1" customFormat="1" ht="16.5" customHeight="1" x14ac:dyDescent="0.25">
      <c r="A1" s="17" t="s">
        <v>16</v>
      </c>
      <c r="B1" s="1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21"/>
      <c r="BM1" s="17"/>
      <c r="BN1" s="17"/>
      <c r="BO1" s="3"/>
      <c r="BP1" s="3"/>
      <c r="BQ1" s="3"/>
      <c r="BR1" s="3"/>
      <c r="BS1" s="3"/>
      <c r="BT1" s="3"/>
      <c r="BU1" s="17"/>
      <c r="BV1" s="16"/>
      <c r="BW1" s="16"/>
      <c r="BX1" s="14"/>
      <c r="BY1" s="14"/>
      <c r="BZ1" s="14"/>
      <c r="CA1" s="16"/>
      <c r="CB1" s="16"/>
      <c r="CC1" s="16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16"/>
      <c r="EA1" s="3"/>
      <c r="EB1" s="3"/>
      <c r="EC1" s="3"/>
      <c r="ED1" s="3"/>
      <c r="EE1" s="3"/>
      <c r="EH1" s="3"/>
      <c r="EI1" s="3"/>
      <c r="EL1" s="49"/>
    </row>
    <row r="2" spans="1:142" s="1" customFormat="1" ht="16.5" customHeight="1" x14ac:dyDescent="0.25">
      <c r="A2" s="17" t="s">
        <v>15</v>
      </c>
      <c r="B2" s="1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21"/>
      <c r="BM2" s="17"/>
      <c r="BN2" s="17"/>
      <c r="BO2" s="4"/>
      <c r="BP2" s="4"/>
      <c r="BQ2" s="4"/>
      <c r="BR2" s="4"/>
      <c r="BS2" s="4"/>
      <c r="BT2" s="4"/>
      <c r="BU2" s="17"/>
      <c r="BV2" s="16"/>
      <c r="BW2" s="16"/>
      <c r="BX2" s="14"/>
      <c r="BY2" s="14"/>
      <c r="BZ2" s="14"/>
      <c r="CA2" s="16"/>
      <c r="CB2" s="16"/>
      <c r="CC2" s="16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16"/>
      <c r="EA2" s="4"/>
      <c r="EB2" s="4"/>
      <c r="EC2" s="4"/>
      <c r="ED2" s="4"/>
      <c r="EE2" s="4"/>
      <c r="EH2" s="4"/>
      <c r="EI2" s="4"/>
      <c r="EL2" s="49"/>
    </row>
    <row r="3" spans="1:142" s="1" customFormat="1" ht="16.5" customHeight="1" x14ac:dyDescent="0.25">
      <c r="A3" s="17" t="s">
        <v>14</v>
      </c>
      <c r="B3" s="1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21"/>
      <c r="BM3" s="17"/>
      <c r="BN3" s="17"/>
      <c r="BO3" s="4"/>
      <c r="BP3" s="4"/>
      <c r="BQ3" s="4"/>
      <c r="BR3" s="4"/>
      <c r="BS3" s="4"/>
      <c r="BT3" s="4"/>
      <c r="BU3" s="17"/>
      <c r="BV3" s="16"/>
      <c r="BW3" s="16"/>
      <c r="BX3" s="14"/>
      <c r="BY3" s="14"/>
      <c r="BZ3" s="14"/>
      <c r="CA3" s="16"/>
      <c r="CB3" s="16"/>
      <c r="CC3" s="16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16"/>
      <c r="EA3" s="4"/>
      <c r="EB3" s="4"/>
      <c r="EC3" s="4"/>
      <c r="ED3" s="4"/>
      <c r="EE3" s="4"/>
      <c r="EH3" s="4"/>
      <c r="EI3" s="4"/>
      <c r="EL3" s="49"/>
    </row>
    <row r="4" spans="1:142" s="1" customFormat="1" ht="16.5" customHeight="1" x14ac:dyDescent="0.2">
      <c r="A4" s="17" t="s">
        <v>13</v>
      </c>
      <c r="B4" s="1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21"/>
      <c r="BM4" s="17"/>
      <c r="BN4" s="17"/>
      <c r="BO4" s="7"/>
      <c r="BP4" s="7"/>
      <c r="BQ4" s="7"/>
      <c r="BR4" s="7"/>
      <c r="BS4" s="7"/>
      <c r="BT4" s="7"/>
      <c r="BU4" s="17"/>
      <c r="BV4" s="16"/>
      <c r="BW4" s="14"/>
      <c r="BX4" s="14"/>
      <c r="BY4" s="14"/>
      <c r="BZ4" s="14"/>
      <c r="CA4" s="16"/>
      <c r="CB4" s="16"/>
      <c r="CC4" s="16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14"/>
      <c r="EA4" s="7"/>
      <c r="EB4" s="7"/>
      <c r="EC4" s="7"/>
      <c r="ED4" s="7"/>
      <c r="EE4" s="7"/>
      <c r="EH4" s="7"/>
      <c r="EI4" s="7"/>
      <c r="EL4" s="49"/>
    </row>
    <row r="5" spans="1:142" s="1" customFormat="1" x14ac:dyDescent="0.2">
      <c r="A5" s="5" t="s">
        <v>56</v>
      </c>
      <c r="B5" s="12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22"/>
      <c r="BM5" s="12"/>
      <c r="BN5" s="12"/>
      <c r="BO5" s="7"/>
      <c r="BP5" s="7"/>
      <c r="BQ5" s="7"/>
      <c r="BR5" s="7"/>
      <c r="BS5" s="7"/>
      <c r="BT5" s="7"/>
      <c r="BU5" s="12"/>
      <c r="BV5" s="12"/>
      <c r="BW5" s="12"/>
      <c r="BX5" s="12"/>
      <c r="BY5" s="12"/>
      <c r="BZ5" s="12"/>
      <c r="CA5" s="12"/>
      <c r="CB5" s="12"/>
      <c r="CC5" s="12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12"/>
      <c r="EA5" s="7"/>
      <c r="EB5" s="7"/>
      <c r="EC5" s="7"/>
      <c r="ED5" s="7"/>
      <c r="EE5" s="7"/>
      <c r="EH5" s="7"/>
      <c r="EI5" s="7"/>
      <c r="EL5" s="49"/>
    </row>
    <row r="6" spans="1:142" s="1" customFormat="1" ht="15.75" customHeight="1" x14ac:dyDescent="0.2">
      <c r="A6" s="15"/>
      <c r="B6" s="15"/>
      <c r="C6" s="15"/>
      <c r="D6" s="15"/>
      <c r="E6" s="15"/>
      <c r="F6" s="15"/>
      <c r="G6" s="15"/>
      <c r="H6" s="10"/>
      <c r="I6" s="10"/>
      <c r="J6" s="10"/>
      <c r="K6" s="10"/>
      <c r="L6" s="10"/>
    </row>
    <row r="7" spans="1:142" s="8" customFormat="1" ht="71.25" customHeight="1" x14ac:dyDescent="0.2">
      <c r="A7" s="78" t="s">
        <v>57</v>
      </c>
      <c r="B7" s="78" t="s">
        <v>12</v>
      </c>
      <c r="C7" s="76" t="s">
        <v>58</v>
      </c>
      <c r="D7" s="18" t="s">
        <v>54</v>
      </c>
      <c r="E7" s="45"/>
      <c r="F7" s="45"/>
      <c r="G7" s="30"/>
      <c r="H7" s="30"/>
      <c r="I7" s="30"/>
    </row>
    <row r="8" spans="1:142" s="8" customFormat="1" ht="22.5" customHeight="1" x14ac:dyDescent="0.2">
      <c r="A8" s="78"/>
      <c r="B8" s="78"/>
      <c r="C8" s="77"/>
      <c r="D8" s="29">
        <v>21</v>
      </c>
      <c r="E8" s="46"/>
      <c r="F8" s="46"/>
    </row>
    <row r="9" spans="1:142" s="1" customFormat="1" ht="12.75" customHeight="1" x14ac:dyDescent="0.2">
      <c r="A9" s="31" t="s">
        <v>11</v>
      </c>
      <c r="B9" s="32"/>
      <c r="C9" s="60">
        <f t="shared" ref="C9:D9" si="0">SUM(C10:C13)</f>
        <v>3.51</v>
      </c>
      <c r="D9" s="56">
        <f t="shared" si="0"/>
        <v>104693.47199999998</v>
      </c>
      <c r="E9" s="26"/>
      <c r="F9" s="26"/>
      <c r="G9" s="49"/>
    </row>
    <row r="10" spans="1:142" s="1" customFormat="1" ht="12.75" customHeight="1" x14ac:dyDescent="0.2">
      <c r="A10" s="33" t="s">
        <v>21</v>
      </c>
      <c r="B10" s="34" t="s">
        <v>22</v>
      </c>
      <c r="C10" s="61">
        <v>1.88</v>
      </c>
      <c r="D10" s="62">
        <f>1.88*12*D38</f>
        <v>56075.135999999991</v>
      </c>
      <c r="E10" s="47"/>
      <c r="F10" s="47"/>
      <c r="G10" s="49"/>
    </row>
    <row r="11" spans="1:142" s="1" customFormat="1" ht="27.75" customHeight="1" x14ac:dyDescent="0.2">
      <c r="A11" s="33" t="s">
        <v>23</v>
      </c>
      <c r="B11" s="34" t="s">
        <v>17</v>
      </c>
      <c r="C11" s="61">
        <v>1.6</v>
      </c>
      <c r="D11" s="62">
        <f>1.6*12*D38</f>
        <v>47723.520000000004</v>
      </c>
      <c r="E11" s="47"/>
      <c r="F11" s="47"/>
      <c r="G11" s="49"/>
    </row>
    <row r="12" spans="1:142" s="1" customFormat="1" ht="25.5" x14ac:dyDescent="0.2">
      <c r="A12" s="33" t="s">
        <v>24</v>
      </c>
      <c r="B12" s="34" t="s">
        <v>19</v>
      </c>
      <c r="C12" s="61">
        <v>0.01</v>
      </c>
      <c r="D12" s="62">
        <f>0.01*12*D38</f>
        <v>298.27199999999999</v>
      </c>
      <c r="E12" s="47"/>
      <c r="F12" s="47"/>
      <c r="G12" s="49"/>
    </row>
    <row r="13" spans="1:142" s="1" customFormat="1" ht="25.5" x14ac:dyDescent="0.2">
      <c r="A13" s="33" t="s">
        <v>25</v>
      </c>
      <c r="B13" s="34" t="s">
        <v>19</v>
      </c>
      <c r="C13" s="61">
        <v>0.02</v>
      </c>
      <c r="D13" s="62">
        <f>0.02*12*D38</f>
        <v>596.54399999999998</v>
      </c>
      <c r="E13" s="47"/>
      <c r="F13" s="47"/>
      <c r="G13" s="49"/>
    </row>
    <row r="14" spans="1:142" s="1" customFormat="1" ht="23.85" customHeight="1" x14ac:dyDescent="0.2">
      <c r="A14" s="31" t="s">
        <v>10</v>
      </c>
      <c r="B14" s="35"/>
      <c r="C14" s="60">
        <f t="shared" ref="C14:D14" si="1">SUM(C15:C22)</f>
        <v>4.6500000000000004</v>
      </c>
      <c r="D14" s="57">
        <f t="shared" si="1"/>
        <v>138696.47999999998</v>
      </c>
      <c r="E14" s="27"/>
      <c r="F14" s="27"/>
      <c r="G14" s="49"/>
    </row>
    <row r="15" spans="1:142" s="1" customFormat="1" x14ac:dyDescent="0.2">
      <c r="A15" s="33" t="s">
        <v>26</v>
      </c>
      <c r="B15" s="34" t="s">
        <v>27</v>
      </c>
      <c r="C15" s="61">
        <v>0.16</v>
      </c>
      <c r="D15" s="62">
        <f>0.16*12*D38</f>
        <v>4772.3519999999999</v>
      </c>
      <c r="E15" s="47"/>
      <c r="F15" s="47"/>
      <c r="G15" s="49"/>
    </row>
    <row r="16" spans="1:142" s="1" customFormat="1" x14ac:dyDescent="0.2">
      <c r="A16" s="33" t="s">
        <v>28</v>
      </c>
      <c r="B16" s="34" t="s">
        <v>27</v>
      </c>
      <c r="C16" s="61">
        <v>0.4</v>
      </c>
      <c r="D16" s="62">
        <f>0.4*12*D38</f>
        <v>11930.880000000001</v>
      </c>
      <c r="E16" s="47"/>
      <c r="F16" s="47"/>
      <c r="G16" s="49"/>
    </row>
    <row r="17" spans="1:7" s="1" customFormat="1" x14ac:dyDescent="0.2">
      <c r="A17" s="33" t="s">
        <v>29</v>
      </c>
      <c r="B17" s="34" t="s">
        <v>9</v>
      </c>
      <c r="C17" s="61">
        <v>0.43</v>
      </c>
      <c r="D17" s="62">
        <f>0.43*12*D38</f>
        <v>12825.696</v>
      </c>
      <c r="E17" s="47"/>
      <c r="F17" s="47"/>
      <c r="G17" s="49"/>
    </row>
    <row r="18" spans="1:7" s="1" customFormat="1" ht="57.75" customHeight="1" x14ac:dyDescent="0.2">
      <c r="A18" s="33" t="s">
        <v>30</v>
      </c>
      <c r="B18" s="34" t="s">
        <v>31</v>
      </c>
      <c r="C18" s="61">
        <v>0</v>
      </c>
      <c r="D18" s="62">
        <v>0</v>
      </c>
      <c r="E18" s="47"/>
      <c r="F18" s="47"/>
      <c r="G18" s="49"/>
    </row>
    <row r="19" spans="1:7" s="1" customFormat="1" ht="38.25" customHeight="1" x14ac:dyDescent="0.2">
      <c r="A19" s="33" t="s">
        <v>32</v>
      </c>
      <c r="B19" s="34" t="s">
        <v>27</v>
      </c>
      <c r="C19" s="61">
        <v>0.4</v>
      </c>
      <c r="D19" s="62">
        <f>0.4*12*D38</f>
        <v>11930.880000000001</v>
      </c>
      <c r="E19" s="47"/>
      <c r="F19" s="47"/>
      <c r="G19" s="49"/>
    </row>
    <row r="20" spans="1:7" s="1" customFormat="1" ht="25.5" x14ac:dyDescent="0.2">
      <c r="A20" s="33" t="s">
        <v>33</v>
      </c>
      <c r="B20" s="34" t="s">
        <v>31</v>
      </c>
      <c r="C20" s="61">
        <v>0.11</v>
      </c>
      <c r="D20" s="62">
        <f>0.11*12*D38</f>
        <v>3280.9920000000002</v>
      </c>
      <c r="E20" s="47"/>
      <c r="F20" s="47"/>
      <c r="G20" s="49"/>
    </row>
    <row r="21" spans="1:7" s="19" customFormat="1" ht="12.75" customHeight="1" x14ac:dyDescent="0.2">
      <c r="A21" s="33" t="s">
        <v>34</v>
      </c>
      <c r="B21" s="36" t="s">
        <v>8</v>
      </c>
      <c r="C21" s="61">
        <v>0.7</v>
      </c>
      <c r="D21" s="62">
        <f>0.7*12*D38</f>
        <v>20879.039999999997</v>
      </c>
      <c r="E21" s="47"/>
      <c r="F21" s="47"/>
      <c r="G21" s="50"/>
    </row>
    <row r="22" spans="1:7" s="19" customFormat="1" ht="12.75" customHeight="1" x14ac:dyDescent="0.2">
      <c r="A22" s="33" t="s">
        <v>35</v>
      </c>
      <c r="B22" s="34" t="s">
        <v>9</v>
      </c>
      <c r="C22" s="61">
        <v>2.4500000000000002</v>
      </c>
      <c r="D22" s="62">
        <f>2.45*12*D38</f>
        <v>73076.639999999999</v>
      </c>
      <c r="E22" s="47"/>
      <c r="F22" s="47"/>
      <c r="G22" s="50"/>
    </row>
    <row r="23" spans="1:7" s="19" customFormat="1" ht="12.75" customHeight="1" x14ac:dyDescent="0.2">
      <c r="A23" s="31" t="s">
        <v>7</v>
      </c>
      <c r="B23" s="35"/>
      <c r="C23" s="60">
        <f t="shared" ref="C23:D23" si="2">SUM(C24:C27)</f>
        <v>3.08</v>
      </c>
      <c r="D23" s="57">
        <f t="shared" si="2"/>
        <v>91867.775999999998</v>
      </c>
      <c r="E23" s="27"/>
      <c r="F23" s="27"/>
      <c r="G23" s="50"/>
    </row>
    <row r="24" spans="1:7" s="1" customFormat="1" ht="27" customHeight="1" x14ac:dyDescent="0.2">
      <c r="A24" s="33" t="s">
        <v>36</v>
      </c>
      <c r="B24" s="37" t="s">
        <v>37</v>
      </c>
      <c r="C24" s="61">
        <v>0</v>
      </c>
      <c r="D24" s="62">
        <v>0</v>
      </c>
      <c r="E24" s="28"/>
      <c r="F24" s="28"/>
      <c r="G24" s="49"/>
    </row>
    <row r="25" spans="1:7" s="1" customFormat="1" ht="36" customHeight="1" x14ac:dyDescent="0.2">
      <c r="A25" s="33" t="s">
        <v>38</v>
      </c>
      <c r="B25" s="34" t="s">
        <v>39</v>
      </c>
      <c r="C25" s="61">
        <v>0.56000000000000005</v>
      </c>
      <c r="D25" s="62">
        <f>0.56*12*D38</f>
        <v>16703.232</v>
      </c>
      <c r="E25" s="28"/>
      <c r="F25" s="28"/>
      <c r="G25" s="49"/>
    </row>
    <row r="26" spans="1:7" s="1" customFormat="1" ht="71.25" customHeight="1" x14ac:dyDescent="0.2">
      <c r="A26" s="38" t="s">
        <v>40</v>
      </c>
      <c r="B26" s="36" t="s">
        <v>41</v>
      </c>
      <c r="C26" s="61">
        <v>0.03</v>
      </c>
      <c r="D26" s="62">
        <f>0.03*12*D38</f>
        <v>894.81599999999992</v>
      </c>
      <c r="E26" s="28"/>
      <c r="F26" s="28"/>
      <c r="G26" s="49"/>
    </row>
    <row r="27" spans="1:7" s="1" customFormat="1" ht="112.5" customHeight="1" x14ac:dyDescent="0.2">
      <c r="A27" s="33" t="s">
        <v>42</v>
      </c>
      <c r="B27" s="34" t="s">
        <v>6</v>
      </c>
      <c r="C27" s="61">
        <v>2.4900000000000002</v>
      </c>
      <c r="D27" s="62">
        <f>2.49*12*D38</f>
        <v>74269.728000000003</v>
      </c>
      <c r="E27" s="28"/>
      <c r="F27" s="28"/>
      <c r="G27" s="49"/>
    </row>
    <row r="28" spans="1:7" s="1" customFormat="1" ht="24.75" customHeight="1" x14ac:dyDescent="0.2">
      <c r="A28" s="31" t="s">
        <v>5</v>
      </c>
      <c r="B28" s="35"/>
      <c r="C28" s="60">
        <f t="shared" ref="C28:D28" si="3">SUM(C29:C30)</f>
        <v>3.88</v>
      </c>
      <c r="D28" s="56">
        <f t="shared" si="3"/>
        <v>115729.53599999998</v>
      </c>
      <c r="E28" s="26"/>
      <c r="F28" s="26"/>
      <c r="G28" s="49"/>
    </row>
    <row r="29" spans="1:7" s="20" customFormat="1" ht="105" customHeight="1" x14ac:dyDescent="0.2">
      <c r="A29" s="33" t="s">
        <v>43</v>
      </c>
      <c r="B29" s="36" t="s">
        <v>44</v>
      </c>
      <c r="C29" s="63">
        <v>2.71</v>
      </c>
      <c r="D29" s="58">
        <f>2.71*12*D38</f>
        <v>80831.711999999985</v>
      </c>
      <c r="E29" s="28"/>
      <c r="F29" s="28"/>
      <c r="G29" s="2"/>
    </row>
    <row r="30" spans="1:7" s="1" customFormat="1" ht="63.75" customHeight="1" x14ac:dyDescent="0.2">
      <c r="A30" s="33" t="s">
        <v>45</v>
      </c>
      <c r="B30" s="36" t="s">
        <v>46</v>
      </c>
      <c r="C30" s="61">
        <v>1.17</v>
      </c>
      <c r="D30" s="62">
        <f>1.17*12*D38</f>
        <v>34897.823999999993</v>
      </c>
      <c r="E30" s="28"/>
      <c r="F30" s="28"/>
      <c r="G30" s="49"/>
    </row>
    <row r="31" spans="1:7" s="1" customFormat="1" ht="78.75" customHeight="1" x14ac:dyDescent="0.2">
      <c r="A31" s="33" t="s">
        <v>47</v>
      </c>
      <c r="B31" s="36" t="s">
        <v>4</v>
      </c>
      <c r="C31" s="61">
        <v>1.55</v>
      </c>
      <c r="D31" s="62">
        <f>1.55*12*D38</f>
        <v>46232.160000000003</v>
      </c>
      <c r="E31" s="28"/>
      <c r="F31" s="28"/>
      <c r="G31" s="49"/>
    </row>
    <row r="32" spans="1:7" s="1" customFormat="1" ht="33" customHeight="1" x14ac:dyDescent="0.2">
      <c r="A32" s="33" t="s">
        <v>48</v>
      </c>
      <c r="B32" s="34" t="s">
        <v>3</v>
      </c>
      <c r="C32" s="61">
        <v>0.56999999999999995</v>
      </c>
      <c r="D32" s="62">
        <f>0.57*12*D38</f>
        <v>17001.504000000001</v>
      </c>
      <c r="E32" s="28"/>
      <c r="F32" s="28"/>
      <c r="G32" s="49"/>
    </row>
    <row r="33" spans="1:142" s="1" customFormat="1" x14ac:dyDescent="0.2">
      <c r="A33" s="38" t="s">
        <v>49</v>
      </c>
      <c r="B33" s="39" t="s">
        <v>50</v>
      </c>
      <c r="C33" s="64">
        <v>0.03</v>
      </c>
      <c r="D33" s="59">
        <f>0.03*12*D38</f>
        <v>894.81599999999992</v>
      </c>
      <c r="E33" s="48"/>
      <c r="F33" s="48"/>
      <c r="G33" s="49"/>
    </row>
    <row r="34" spans="1:142" s="20" customFormat="1" ht="94.5" customHeight="1" x14ac:dyDescent="0.2">
      <c r="A34" s="42" t="s">
        <v>53</v>
      </c>
      <c r="B34" s="24"/>
      <c r="C34" s="55" t="s">
        <v>55</v>
      </c>
      <c r="D34" s="59">
        <f>25000/2</f>
        <v>12500</v>
      </c>
      <c r="E34" s="74"/>
      <c r="F34" s="74"/>
      <c r="G34" s="75"/>
    </row>
    <row r="35" spans="1:142" s="1" customFormat="1" x14ac:dyDescent="0.2">
      <c r="A35" s="25" t="s">
        <v>20</v>
      </c>
      <c r="B35" s="23" t="s">
        <v>18</v>
      </c>
      <c r="C35" s="64">
        <v>0.65</v>
      </c>
      <c r="D35" s="59">
        <f>C35*12*D38</f>
        <v>19387.68</v>
      </c>
      <c r="E35" s="48"/>
      <c r="F35" s="48"/>
      <c r="G35" s="68"/>
      <c r="H35" s="68"/>
      <c r="I35" s="68"/>
    </row>
    <row r="36" spans="1:142" s="1" customFormat="1" x14ac:dyDescent="0.2">
      <c r="A36" s="42" t="s">
        <v>51</v>
      </c>
      <c r="B36" s="39" t="s">
        <v>18</v>
      </c>
      <c r="C36" s="64">
        <f>2.32+0.15</f>
        <v>2.4699999999999998</v>
      </c>
      <c r="D36" s="59">
        <f>(2.32+0.15)*12*D38</f>
        <v>73673.183999999994</v>
      </c>
      <c r="E36" s="68"/>
      <c r="F36" s="68"/>
      <c r="G36" s="68"/>
      <c r="H36" s="70"/>
      <c r="I36" s="68"/>
    </row>
    <row r="37" spans="1:142" s="9" customFormat="1" x14ac:dyDescent="0.2">
      <c r="A37" s="41" t="s">
        <v>2</v>
      </c>
      <c r="B37" s="39"/>
      <c r="C37" s="65"/>
      <c r="D37" s="56">
        <f>D36++D34+D14+D9+D23+D28+D33+D32+D31+D35</f>
        <v>620676.60800000001</v>
      </c>
      <c r="E37" s="69">
        <f>D37/12</f>
        <v>51723.05066666667</v>
      </c>
      <c r="F37" s="48">
        <f>E37*5/100</f>
        <v>2586.1525333333334</v>
      </c>
      <c r="G37" s="79"/>
      <c r="H37" s="71"/>
      <c r="I37" s="72"/>
    </row>
    <row r="38" spans="1:142" s="2" customFormat="1" ht="25.5" customHeight="1" x14ac:dyDescent="0.2">
      <c r="A38" s="41" t="s">
        <v>1</v>
      </c>
      <c r="B38" s="43"/>
      <c r="C38" s="54"/>
      <c r="D38" s="53">
        <v>2485.6</v>
      </c>
      <c r="E38" s="48"/>
      <c r="F38" s="80">
        <f>D38*80*70/100</f>
        <v>139193.60000000001</v>
      </c>
      <c r="G38" s="81"/>
      <c r="H38" s="69"/>
      <c r="I38" s="67"/>
    </row>
    <row r="39" spans="1:142" s="2" customFormat="1" ht="25.5" customHeight="1" x14ac:dyDescent="0.2">
      <c r="A39" s="31" t="s">
        <v>52</v>
      </c>
      <c r="B39" s="40"/>
      <c r="C39" s="66"/>
      <c r="D39" s="52">
        <f>D37/12/D38</f>
        <v>20.809080570754212</v>
      </c>
      <c r="E39" s="82"/>
      <c r="F39" s="82"/>
      <c r="G39" s="69"/>
      <c r="H39" s="69"/>
      <c r="I39" s="67"/>
    </row>
    <row r="40" spans="1:142" s="2" customFormat="1" ht="15.75" customHeight="1" x14ac:dyDescent="0.2">
      <c r="A40" s="11"/>
      <c r="B40" s="13"/>
      <c r="C40" s="7"/>
      <c r="D40" s="7"/>
      <c r="E40" s="73"/>
      <c r="F40" s="73"/>
      <c r="G40" s="73"/>
      <c r="H40" s="73"/>
      <c r="I40" s="7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13"/>
      <c r="BM40" s="13"/>
      <c r="BN40" s="13"/>
      <c r="BO40" s="7"/>
      <c r="BP40" s="7"/>
      <c r="BQ40" s="7"/>
      <c r="BR40" s="7"/>
      <c r="BS40" s="7"/>
      <c r="BT40" s="7"/>
      <c r="BU40" s="13"/>
      <c r="BV40" s="13"/>
      <c r="BW40" s="13"/>
      <c r="BX40" s="13"/>
      <c r="BY40" s="13"/>
      <c r="BZ40" s="13"/>
      <c r="CA40" s="13"/>
      <c r="CB40" s="13"/>
      <c r="CC40" s="13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1"/>
      <c r="DO40" s="1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13"/>
      <c r="EA40" s="7"/>
      <c r="EB40" s="7"/>
      <c r="EC40" s="7"/>
      <c r="ED40" s="44"/>
      <c r="EE40" s="44"/>
      <c r="EH40" s="44"/>
      <c r="EI40" s="44"/>
      <c r="EJ40" s="67"/>
      <c r="EK40" s="67"/>
      <c r="EL40" s="67"/>
    </row>
    <row r="41" spans="1:142" s="2" customFormat="1" ht="25.5" customHeight="1" x14ac:dyDescent="0.2">
      <c r="A41" s="11"/>
      <c r="B41" s="13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13"/>
      <c r="BM41" s="13"/>
      <c r="BN41" s="13"/>
      <c r="BO41" s="7"/>
      <c r="BP41" s="7"/>
      <c r="BQ41" s="7"/>
      <c r="BR41" s="7"/>
      <c r="BS41" s="7"/>
      <c r="BT41" s="7"/>
      <c r="BU41" s="13"/>
      <c r="BV41" s="13"/>
      <c r="BW41" s="13"/>
      <c r="BX41" s="13"/>
      <c r="BY41" s="13"/>
      <c r="BZ41" s="13"/>
      <c r="CA41" s="13"/>
      <c r="CB41" s="13"/>
      <c r="CC41" s="13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1"/>
      <c r="DO41" s="1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13"/>
      <c r="EA41" s="7"/>
      <c r="EB41" s="7"/>
      <c r="EC41" s="7"/>
      <c r="ED41" s="7"/>
      <c r="EE41" s="7"/>
      <c r="EH41" s="7"/>
      <c r="EI41" s="7"/>
      <c r="EJ41" s="67"/>
      <c r="EK41" s="67"/>
      <c r="EL41" s="67"/>
    </row>
    <row r="42" spans="1:142" s="1" customFormat="1" ht="12.75" customHeight="1" x14ac:dyDescent="0.2">
      <c r="A42" s="6"/>
      <c r="B42" s="12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22"/>
      <c r="BM42" s="12"/>
      <c r="BN42" s="12"/>
      <c r="BO42" s="7"/>
      <c r="BP42" s="7"/>
      <c r="BQ42" s="7"/>
      <c r="BR42" s="7"/>
      <c r="BS42" s="7"/>
      <c r="BT42" s="7"/>
      <c r="BU42" s="12"/>
      <c r="BV42" s="12"/>
      <c r="BW42" s="12"/>
      <c r="BX42" s="12"/>
      <c r="BY42" s="12"/>
      <c r="BZ42" s="12"/>
      <c r="CA42" s="12"/>
      <c r="CB42" s="12"/>
      <c r="CC42" s="1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12"/>
      <c r="EA42" s="7"/>
      <c r="EB42" s="7"/>
      <c r="EC42" s="7"/>
      <c r="ED42" s="7"/>
      <c r="EE42" s="7"/>
      <c r="EH42" s="7"/>
      <c r="EI42" s="7"/>
      <c r="EL42" s="49"/>
    </row>
    <row r="43" spans="1:142" s="1" customFormat="1" ht="12.75" hidden="1" customHeight="1" x14ac:dyDescent="0.2">
      <c r="A43" s="6"/>
      <c r="B43" s="1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22"/>
      <c r="BM43" s="12"/>
      <c r="BN43" s="12"/>
      <c r="BO43" s="7"/>
      <c r="BP43" s="7"/>
      <c r="BQ43" s="7"/>
      <c r="BR43" s="7"/>
      <c r="BS43" s="7"/>
      <c r="BT43" s="7"/>
      <c r="BU43" s="12"/>
      <c r="BV43" s="12"/>
      <c r="BW43" s="12"/>
      <c r="BX43" s="12"/>
      <c r="BY43" s="12"/>
      <c r="BZ43" s="12"/>
      <c r="CA43" s="12"/>
      <c r="CB43" s="12"/>
      <c r="CC43" s="1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12"/>
      <c r="EA43" s="7"/>
      <c r="EB43" s="7"/>
      <c r="EC43" s="7"/>
      <c r="ED43" s="7"/>
      <c r="EE43" s="7"/>
      <c r="EH43" s="7"/>
      <c r="EI43" s="7"/>
      <c r="EL43" s="49"/>
    </row>
    <row r="44" spans="1:142" s="1" customFormat="1" x14ac:dyDescent="0.2">
      <c r="A44" s="6"/>
      <c r="B44" s="12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22"/>
      <c r="BM44" s="12"/>
      <c r="BN44" s="12"/>
      <c r="BO44" s="7"/>
      <c r="BP44" s="7"/>
      <c r="BQ44" s="7"/>
      <c r="BR44" s="7"/>
      <c r="BS44" s="7"/>
      <c r="BT44" s="7"/>
      <c r="BU44" s="12"/>
      <c r="BV44" s="12"/>
      <c r="BW44" s="12"/>
      <c r="BX44" s="12"/>
      <c r="BY44" s="12"/>
      <c r="BZ44" s="12"/>
      <c r="CA44" s="12"/>
      <c r="CB44" s="12"/>
      <c r="CC44" s="1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12"/>
      <c r="EA44" s="7"/>
      <c r="EB44" s="7"/>
      <c r="EC44" s="7"/>
      <c r="ED44" s="7"/>
      <c r="EE44" s="7"/>
      <c r="EH44" s="7"/>
      <c r="EI44" s="7"/>
      <c r="EL44" s="49"/>
    </row>
    <row r="45" spans="1:142" s="1" customFormat="1" x14ac:dyDescent="0.2">
      <c r="A45" s="6"/>
      <c r="B45" s="12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22"/>
      <c r="BM45" s="12"/>
      <c r="BN45" s="12"/>
      <c r="BO45" s="7"/>
      <c r="BP45" s="7"/>
      <c r="BQ45" s="7"/>
      <c r="BR45" s="7"/>
      <c r="BS45" s="7"/>
      <c r="BT45" s="7"/>
      <c r="BU45" s="12"/>
      <c r="BV45" s="12"/>
      <c r="BW45" s="12"/>
      <c r="BX45" s="12"/>
      <c r="BY45" s="12"/>
      <c r="BZ45" s="12"/>
      <c r="CA45" s="12"/>
      <c r="CB45" s="12"/>
      <c r="CC45" s="1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12"/>
      <c r="EA45" s="7"/>
      <c r="EB45" s="7"/>
      <c r="EC45" s="7"/>
      <c r="ED45" s="7"/>
      <c r="EE45" s="7"/>
      <c r="EH45" s="7"/>
      <c r="EI45" s="7"/>
      <c r="EL45" s="49"/>
    </row>
    <row r="46" spans="1:142" s="1" customFormat="1" x14ac:dyDescent="0.2">
      <c r="A46" s="6" t="s">
        <v>0</v>
      </c>
      <c r="B46" s="12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22"/>
      <c r="BM46" s="12"/>
      <c r="BN46" s="12"/>
      <c r="BO46" s="7"/>
      <c r="BP46" s="7"/>
      <c r="BQ46" s="7"/>
      <c r="BR46" s="7"/>
      <c r="BS46" s="7"/>
      <c r="BT46" s="7"/>
      <c r="BU46" s="12"/>
      <c r="BV46" s="12"/>
      <c r="BW46" s="12"/>
      <c r="BX46" s="12"/>
      <c r="BY46" s="12"/>
      <c r="BZ46" s="12"/>
      <c r="CA46" s="12"/>
      <c r="CB46" s="12"/>
      <c r="CC46" s="12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12"/>
      <c r="EA46" s="7"/>
      <c r="EB46" s="7"/>
      <c r="EC46" s="7"/>
      <c r="ED46" s="7"/>
      <c r="EE46" s="7"/>
      <c r="EH46" s="7"/>
      <c r="EI46" s="7"/>
      <c r="EL46" s="49"/>
    </row>
    <row r="47" spans="1:142" s="1" customFormat="1" x14ac:dyDescent="0.2">
      <c r="A47" s="6"/>
      <c r="B47" s="12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22"/>
      <c r="BM47" s="12"/>
      <c r="BN47" s="12"/>
      <c r="BO47" s="7"/>
      <c r="BP47" s="7"/>
      <c r="BQ47" s="7"/>
      <c r="BR47" s="7"/>
      <c r="BS47" s="7"/>
      <c r="BT47" s="7"/>
      <c r="BU47" s="12"/>
      <c r="BV47" s="12"/>
      <c r="BW47" s="12"/>
      <c r="BX47" s="12"/>
      <c r="BY47" s="12"/>
      <c r="BZ47" s="12"/>
      <c r="CA47" s="12"/>
      <c r="CB47" s="12"/>
      <c r="CC47" s="12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12"/>
      <c r="EA47" s="7"/>
      <c r="EB47" s="7"/>
      <c r="EC47" s="7"/>
      <c r="ED47" s="7"/>
      <c r="EE47" s="7"/>
      <c r="EH47" s="7"/>
      <c r="EI47" s="7"/>
      <c r="EL47" s="49"/>
    </row>
  </sheetData>
  <mergeCells count="3">
    <mergeCell ref="C7:C8"/>
    <mergeCell ref="A7:A8"/>
    <mergeCell ref="B7:B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2017-07-12T07:38:54Z</dcterms:modified>
</cp:coreProperties>
</file>